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L:\Human Resources\Graduate Assistants\FY26\"/>
    </mc:Choice>
  </mc:AlternateContent>
  <xr:revisionPtr revIDLastSave="0" documentId="13_ncr:1_{05BADCA1-F4C7-4FFD-B315-AB8C04B02F42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Grad Asst Info" sheetId="2" r:id="rId1"/>
  </sheets>
  <definedNames>
    <definedName name="_xlnm.Print_Area" localSheetId="0">'Grad Asst Info'!$A$1:$S$32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2" l="1"/>
  <c r="I16" i="2"/>
  <c r="M4" i="2"/>
  <c r="I4" i="2"/>
  <c r="S23" i="2" l="1"/>
  <c r="B17" i="2" l="1"/>
  <c r="S24" i="2" l="1"/>
  <c r="S22" i="2"/>
  <c r="S21" i="2"/>
  <c r="S20" i="2"/>
  <c r="S19" i="2"/>
  <c r="S18" i="2"/>
  <c r="S17" i="2"/>
  <c r="S16" i="2"/>
  <c r="S15" i="2"/>
  <c r="R24" i="2"/>
  <c r="R23" i="2"/>
  <c r="B19" i="2" s="1"/>
  <c r="B23" i="2" s="1"/>
  <c r="B27" i="2" s="1"/>
  <c r="B25" i="2" s="1"/>
  <c r="R22" i="2"/>
  <c r="R21" i="2"/>
  <c r="R20" i="2"/>
  <c r="R19" i="2"/>
  <c r="R18" i="2"/>
  <c r="R17" i="2"/>
  <c r="R16" i="2"/>
  <c r="R15" i="2"/>
  <c r="R11" i="2"/>
  <c r="R10" i="2"/>
  <c r="R9" i="2"/>
  <c r="R8" i="2"/>
  <c r="R7" i="2"/>
  <c r="R6" i="2"/>
  <c r="R5" i="2"/>
  <c r="R4" i="2"/>
  <c r="B21" i="2" l="1"/>
  <c r="B31" i="2" s="1"/>
  <c r="B29" i="2" l="1"/>
</calcChain>
</file>

<file path=xl/sharedStrings.xml><?xml version="1.0" encoding="utf-8"?>
<sst xmlns="http://schemas.openxmlformats.org/spreadsheetml/2006/main" count="97" uniqueCount="51">
  <si>
    <t>Dept</t>
  </si>
  <si>
    <t>BUROS</t>
  </si>
  <si>
    <t>CEHS</t>
  </si>
  <si>
    <t>CYAF</t>
  </si>
  <si>
    <t>CYFS</t>
  </si>
  <si>
    <t>EDAD</t>
  </si>
  <si>
    <t>EDPS</t>
  </si>
  <si>
    <t>NHS</t>
  </si>
  <si>
    <t>SECD</t>
  </si>
  <si>
    <t>TLTE</t>
  </si>
  <si>
    <t>TMFD</t>
  </si>
  <si>
    <t>9 over 10</t>
  </si>
  <si>
    <t>9 over 9</t>
  </si>
  <si>
    <t>10 over 10</t>
  </si>
  <si>
    <t>12 over 12</t>
  </si>
  <si>
    <t>Term Types</t>
  </si>
  <si>
    <t>9 months of effort paid over 10 months. Traditionally starts and ends 1 week before and 1 week after academic year (mid-August to mid-May). Required for GTAs.</t>
  </si>
  <si>
    <t>10 months of effort paid over 10 months. Traditionally starts and ends at beginning and end of months (8/1 - 5/31).</t>
  </si>
  <si>
    <t xml:space="preserve">9 months of effort paid over 9 months. Traditionally starts and ends at beginning and end of months (9/1 - 5/31). </t>
  </si>
  <si>
    <t xml:space="preserve">12 months of effort paid over 12 months. Traditionally starts and ends at beginning and end of months. Commonly aligns with fiscal year start of 7/1 or academic year start of 8/1. </t>
  </si>
  <si>
    <t>FTE Conversion</t>
  </si>
  <si>
    <t>Hr/Wk</t>
  </si>
  <si>
    <t>FTE %</t>
  </si>
  <si>
    <t>Department</t>
  </si>
  <si>
    <t>Degree Program</t>
  </si>
  <si>
    <t>Hours/Week (FTE)</t>
  </si>
  <si>
    <t>Contract Stipend</t>
  </si>
  <si>
    <t>Contract Terms</t>
  </si>
  <si>
    <t>12 Month Converted</t>
  </si>
  <si>
    <t>12hr/AY Sem</t>
  </si>
  <si>
    <t>6hr/Sum</t>
  </si>
  <si>
    <t>12hr/Sum</t>
  </si>
  <si>
    <t>Info Display</t>
  </si>
  <si>
    <t>Academic Year Tuition Credits</t>
  </si>
  <si>
    <t>Summer Tuition Credits</t>
  </si>
  <si>
    <t>or</t>
  </si>
  <si>
    <t>Manual Info Entry</t>
  </si>
  <si>
    <t>Department Selection</t>
  </si>
  <si>
    <t>Doctoral</t>
  </si>
  <si>
    <t>Masters</t>
  </si>
  <si>
    <t>***Notes:</t>
  </si>
  <si>
    <t>CYFS typically does 12-month appointments.</t>
  </si>
  <si>
    <t>9 over 10 and 10 over 10 stipends shown. 12-month converted total stipend listed in cell B27.</t>
  </si>
  <si>
    <t>SECD typically does 12-month appointments.</t>
  </si>
  <si>
    <t>If you have questions, reach out to the business team for clarification.</t>
  </si>
  <si>
    <t>NHS allows different rates for externally-funded assistantships.</t>
  </si>
  <si>
    <t>Min Salary for Tuition Remission AY24-25</t>
  </si>
  <si>
    <t>Paid / Month</t>
  </si>
  <si>
    <t>Earned / Month</t>
  </si>
  <si>
    <t>Hourly Rate Conversion</t>
  </si>
  <si>
    <t>EDPS 1st-year students will all be 13.3 hour appointments.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</si>
</sst>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%"/>
    <numFmt numFmtId="165" formatCode="_(&quot;$&quot;* #,##0_);_(&quot;$&quot;* \(#,##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4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5" xfId="0" applyBorder="1"/>
    <xf numFmtId="165" fontId="0" fillId="0" borderId="0" xfId="1" applyNumberFormat="1" applyFont="1" applyBorder="1" applyProtection="1"/>
    <xf numFmtId="165" fontId="0" fillId="0" borderId="0" xfId="1" applyNumberFormat="1" applyFont="1" applyFill="1" applyBorder="1" applyProtection="1"/>
    <xf numFmtId="165" fontId="0" fillId="0" borderId="5" xfId="1" applyNumberFormat="1" applyFont="1" applyBorder="1" applyProtection="1"/>
    <xf numFmtId="164" fontId="0" fillId="0" borderId="5" xfId="2" applyNumberFormat="1" applyFont="1" applyBorder="1" applyProtection="1"/>
    <xf numFmtId="165" fontId="0" fillId="3" borderId="0" xfId="1" applyNumberFormat="1" applyFont="1" applyFill="1" applyBorder="1" applyProtection="1"/>
    <xf numFmtId="0" fontId="0" fillId="0" borderId="6" xfId="0" applyBorder="1"/>
    <xf numFmtId="0" fontId="0" fillId="0" borderId="8" xfId="0" applyBorder="1"/>
    <xf numFmtId="0" fontId="3" fillId="0" borderId="4" xfId="0" applyFont="1" applyBorder="1"/>
    <xf numFmtId="44" fontId="3" fillId="0" borderId="5" xfId="1" applyFont="1" applyBorder="1" applyProtection="1"/>
    <xf numFmtId="0" fontId="4" fillId="0" borderId="4" xfId="0" applyFont="1" applyBorder="1"/>
    <xf numFmtId="44" fontId="4" fillId="0" borderId="5" xfId="1" applyFont="1" applyBorder="1" applyProtection="1"/>
    <xf numFmtId="165" fontId="0" fillId="3" borderId="7" xfId="1" applyNumberFormat="1" applyFont="1" applyFill="1" applyBorder="1" applyProtection="1"/>
    <xf numFmtId="165" fontId="0" fillId="0" borderId="7" xfId="1" applyNumberFormat="1" applyFont="1" applyBorder="1" applyProtection="1"/>
    <xf numFmtId="164" fontId="0" fillId="0" borderId="8" xfId="2" applyNumberFormat="1" applyFont="1" applyBorder="1" applyProtection="1"/>
    <xf numFmtId="0" fontId="5" fillId="0" borderId="6" xfId="0" applyFont="1" applyBorder="1"/>
    <xf numFmtId="44" fontId="5" fillId="0" borderId="8" xfId="1" applyFont="1" applyBorder="1" applyProtection="1"/>
    <xf numFmtId="0" fontId="0" fillId="0" borderId="5" xfId="0" applyBorder="1" applyAlignment="1">
      <alignment horizontal="center"/>
    </xf>
    <xf numFmtId="0" fontId="0" fillId="0" borderId="9" xfId="0" applyBorder="1"/>
    <xf numFmtId="0" fontId="0" fillId="0" borderId="4" xfId="0" applyBorder="1" applyAlignment="1">
      <alignment wrapText="1"/>
    </xf>
    <xf numFmtId="165" fontId="0" fillId="3" borderId="5" xfId="1" applyNumberFormat="1" applyFont="1" applyFill="1" applyBorder="1" applyProtection="1"/>
    <xf numFmtId="165" fontId="0" fillId="3" borderId="8" xfId="1" applyNumberFormat="1" applyFont="1" applyFill="1" applyBorder="1" applyProtection="1"/>
    <xf numFmtId="0" fontId="0" fillId="0" borderId="8" xfId="0" applyBorder="1" applyAlignment="1">
      <alignment horizontal="center"/>
    </xf>
    <xf numFmtId="0" fontId="0" fillId="0" borderId="7" xfId="0" applyBorder="1"/>
    <xf numFmtId="0" fontId="0" fillId="2" borderId="5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44" fontId="0" fillId="0" borderId="5" xfId="1" applyFont="1" applyBorder="1" applyAlignment="1" applyProtection="1">
      <alignment horizontal="center"/>
    </xf>
    <xf numFmtId="44" fontId="0" fillId="2" borderId="5" xfId="1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44" fontId="0" fillId="0" borderId="0" xfId="0" applyNumberFormat="1"/>
    <xf numFmtId="10" fontId="0" fillId="0" borderId="0" xfId="2" applyNumberFormat="1" applyFont="1" applyProtection="1"/>
    <xf numFmtId="10" fontId="0" fillId="0" borderId="0" xfId="0" applyNumberFormat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44" fontId="0" fillId="0" borderId="0" xfId="1" applyFont="1" applyFill="1" applyBorder="1" applyProtection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7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top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9">
    <dxf>
      <font>
        <color rgb="FFFF0000"/>
      </font>
    </dxf>
    <dxf>
      <font>
        <color rgb="FF0070C0"/>
      </font>
    </dxf>
    <dxf>
      <font>
        <color rgb="FF00B050"/>
      </font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S37"/>
  <sheetViews>
    <sheetView tabSelected="1" zoomScaleNormal="100" workbookViewId="0">
      <selection activeCell="B3" sqref="B3"/>
    </sheetView>
  </sheetViews>
  <sheetFormatPr defaultColWidth="9.140625" defaultRowHeight="15" x14ac:dyDescent="0.25"/>
  <cols>
    <col min="1" max="1" width="29.5703125" customWidth="1"/>
    <col min="2" max="2" width="16.42578125" customWidth="1"/>
    <col min="3" max="4" width="7.85546875" customWidth="1"/>
    <col min="5" max="5" width="12.5703125" customWidth="1"/>
    <col min="6" max="6" width="12" customWidth="1"/>
    <col min="7" max="8" width="10.140625" customWidth="1"/>
    <col min="9" max="9" width="11.5703125" bestFit="1" customWidth="1"/>
    <col min="10" max="15" width="10.140625" customWidth="1"/>
    <col min="16" max="16" width="4.85546875" customWidth="1"/>
    <col min="17" max="17" width="9.140625" customWidth="1"/>
    <col min="18" max="18" width="10.5703125" customWidth="1"/>
    <col min="19" max="19" width="10" customWidth="1"/>
    <col min="20" max="20" width="15.140625" customWidth="1"/>
    <col min="21" max="21" width="39.28515625" customWidth="1"/>
    <col min="22" max="22" width="46.85546875" customWidth="1"/>
  </cols>
  <sheetData>
    <row r="1" spans="1:19" ht="15.75" thickBot="1" x14ac:dyDescent="0.3"/>
    <row r="2" spans="1:19" ht="15.75" thickBot="1" x14ac:dyDescent="0.3">
      <c r="A2" s="54" t="s">
        <v>37</v>
      </c>
      <c r="B2" s="55"/>
      <c r="E2" s="58" t="s">
        <v>38</v>
      </c>
      <c r="F2" s="59"/>
      <c r="G2" s="59"/>
      <c r="H2" s="59"/>
      <c r="I2" s="59"/>
      <c r="J2" s="59"/>
      <c r="K2" s="59"/>
      <c r="L2" s="59"/>
      <c r="M2" s="59"/>
      <c r="N2" s="59"/>
      <c r="O2" s="60"/>
      <c r="Q2" s="52" t="s">
        <v>20</v>
      </c>
      <c r="R2" s="53"/>
    </row>
    <row r="3" spans="1:19" x14ac:dyDescent="0.25">
      <c r="A3" s="1" t="s">
        <v>23</v>
      </c>
      <c r="B3" s="29"/>
      <c r="E3" s="37" t="s">
        <v>0</v>
      </c>
      <c r="F3" s="43" t="s">
        <v>1</v>
      </c>
      <c r="G3" s="43" t="s">
        <v>2</v>
      </c>
      <c r="H3" s="43" t="s">
        <v>3</v>
      </c>
      <c r="I3" s="43" t="s">
        <v>4</v>
      </c>
      <c r="J3" s="43" t="s">
        <v>5</v>
      </c>
      <c r="K3" s="43" t="s">
        <v>6</v>
      </c>
      <c r="L3" s="43" t="s">
        <v>7</v>
      </c>
      <c r="M3" s="43" t="s">
        <v>8</v>
      </c>
      <c r="N3" s="43" t="s">
        <v>9</v>
      </c>
      <c r="O3" s="38" t="s">
        <v>10</v>
      </c>
      <c r="Q3" s="1" t="s">
        <v>21</v>
      </c>
      <c r="R3" s="5" t="s">
        <v>22</v>
      </c>
    </row>
    <row r="4" spans="1:19" x14ac:dyDescent="0.25">
      <c r="A4" s="1"/>
      <c r="B4" s="22"/>
      <c r="E4" s="1">
        <v>19.600000000000001</v>
      </c>
      <c r="F4" s="6">
        <v>19000</v>
      </c>
      <c r="G4" s="6">
        <v>19050</v>
      </c>
      <c r="H4" s="6">
        <v>21168</v>
      </c>
      <c r="I4" s="6">
        <f>1900*12</f>
        <v>22800</v>
      </c>
      <c r="J4" s="6">
        <v>18400</v>
      </c>
      <c r="K4" s="6">
        <v>18025</v>
      </c>
      <c r="L4" s="7">
        <v>19050</v>
      </c>
      <c r="M4" s="7">
        <f>26000</f>
        <v>26000</v>
      </c>
      <c r="N4" s="7">
        <v>18500</v>
      </c>
      <c r="O4" s="8">
        <v>19050</v>
      </c>
      <c r="Q4" s="1">
        <v>19.600000000000001</v>
      </c>
      <c r="R4" s="9">
        <f>Q4/40</f>
        <v>0.49000000000000005</v>
      </c>
    </row>
    <row r="5" spans="1:19" x14ac:dyDescent="0.25">
      <c r="A5" s="1" t="s">
        <v>24</v>
      </c>
      <c r="B5" s="29"/>
      <c r="E5" s="1">
        <v>19</v>
      </c>
      <c r="F5" s="10"/>
      <c r="G5" s="10"/>
      <c r="H5" s="10"/>
      <c r="I5" s="10"/>
      <c r="J5" s="10"/>
      <c r="K5" s="10"/>
      <c r="L5" s="10"/>
      <c r="M5" s="10"/>
      <c r="N5" s="10"/>
      <c r="O5" s="25"/>
      <c r="Q5" s="1">
        <v>19</v>
      </c>
      <c r="R5" s="9">
        <f t="shared" ref="R5:R11" si="0">Q5/40</f>
        <v>0.47499999999999998</v>
      </c>
    </row>
    <row r="6" spans="1:19" x14ac:dyDescent="0.25">
      <c r="A6" s="1"/>
      <c r="B6" s="22"/>
      <c r="E6" s="1">
        <v>18</v>
      </c>
      <c r="F6" s="10"/>
      <c r="G6" s="10"/>
      <c r="H6" s="10"/>
      <c r="I6" s="10"/>
      <c r="J6" s="10"/>
      <c r="K6" s="10"/>
      <c r="L6" s="10"/>
      <c r="M6" s="10"/>
      <c r="N6" s="10"/>
      <c r="O6" s="25"/>
      <c r="Q6" s="1">
        <v>18</v>
      </c>
      <c r="R6" s="9">
        <f t="shared" si="0"/>
        <v>0.45</v>
      </c>
    </row>
    <row r="7" spans="1:19" ht="15.75" thickBot="1" x14ac:dyDescent="0.3">
      <c r="A7" s="11" t="s">
        <v>25</v>
      </c>
      <c r="B7" s="30"/>
      <c r="E7" s="1">
        <v>17</v>
      </c>
      <c r="F7" s="10"/>
      <c r="G7" s="10"/>
      <c r="H7" s="10"/>
      <c r="I7" s="7">
        <v>20816.330000000002</v>
      </c>
      <c r="J7" s="10"/>
      <c r="K7" s="10"/>
      <c r="L7" s="10"/>
      <c r="M7" s="10"/>
      <c r="N7" s="10"/>
      <c r="O7" s="25"/>
      <c r="Q7" s="1">
        <v>17</v>
      </c>
      <c r="R7" s="9">
        <f t="shared" si="0"/>
        <v>0.42499999999999999</v>
      </c>
    </row>
    <row r="8" spans="1:19" ht="15.75" thickBot="1" x14ac:dyDescent="0.3">
      <c r="A8" s="56" t="s">
        <v>35</v>
      </c>
      <c r="B8" s="57"/>
      <c r="E8" s="1">
        <v>16</v>
      </c>
      <c r="F8" s="10"/>
      <c r="G8" s="7">
        <v>15450</v>
      </c>
      <c r="H8" s="10"/>
      <c r="I8" s="7">
        <v>19591.84</v>
      </c>
      <c r="J8" s="10"/>
      <c r="K8" s="10"/>
      <c r="L8" s="10"/>
      <c r="M8" s="10"/>
      <c r="N8" s="10"/>
      <c r="O8" s="25"/>
      <c r="Q8" s="1">
        <v>16</v>
      </c>
      <c r="R8" s="9">
        <f t="shared" si="0"/>
        <v>0.4</v>
      </c>
    </row>
    <row r="9" spans="1:19" x14ac:dyDescent="0.25">
      <c r="A9" s="54" t="s">
        <v>36</v>
      </c>
      <c r="B9" s="55"/>
      <c r="E9" s="1">
        <v>15</v>
      </c>
      <c r="F9" s="10"/>
      <c r="G9" s="10"/>
      <c r="H9" s="10"/>
      <c r="I9" s="10"/>
      <c r="J9" s="10"/>
      <c r="K9" s="10"/>
      <c r="L9" s="10"/>
      <c r="M9" s="10"/>
      <c r="N9" s="10"/>
      <c r="O9" s="25"/>
      <c r="Q9" s="1">
        <v>15</v>
      </c>
      <c r="R9" s="9">
        <f t="shared" si="0"/>
        <v>0.375</v>
      </c>
    </row>
    <row r="10" spans="1:19" x14ac:dyDescent="0.25">
      <c r="A10" s="1" t="s">
        <v>26</v>
      </c>
      <c r="B10" s="32"/>
      <c r="E10" s="1">
        <v>14</v>
      </c>
      <c r="F10" s="10"/>
      <c r="G10" s="10"/>
      <c r="H10" s="10"/>
      <c r="I10" s="10"/>
      <c r="J10" s="10"/>
      <c r="K10" s="10"/>
      <c r="L10" s="10"/>
      <c r="M10" s="10"/>
      <c r="N10" s="10"/>
      <c r="O10" s="25"/>
      <c r="Q10" s="1">
        <v>14</v>
      </c>
      <c r="R10" s="9">
        <f t="shared" si="0"/>
        <v>0.35</v>
      </c>
    </row>
    <row r="11" spans="1:19" ht="15.75" thickBot="1" x14ac:dyDescent="0.3">
      <c r="A11" s="1"/>
      <c r="B11" s="22"/>
      <c r="E11" s="11">
        <v>13.3</v>
      </c>
      <c r="F11" s="17"/>
      <c r="G11" s="17"/>
      <c r="H11" s="17"/>
      <c r="I11" s="39">
        <v>16163.27</v>
      </c>
      <c r="J11" s="17"/>
      <c r="K11" s="18">
        <v>15450</v>
      </c>
      <c r="L11" s="17"/>
      <c r="M11" s="17"/>
      <c r="N11" s="17"/>
      <c r="O11" s="25"/>
      <c r="Q11" s="11">
        <v>13.3</v>
      </c>
      <c r="R11" s="19">
        <f t="shared" si="0"/>
        <v>0.33250000000000002</v>
      </c>
    </row>
    <row r="12" spans="1:19" ht="15.75" thickBot="1" x14ac:dyDescent="0.3">
      <c r="A12" s="1" t="s">
        <v>27</v>
      </c>
      <c r="B12" s="29"/>
      <c r="E12" s="23"/>
      <c r="F12" s="40" t="s">
        <v>11</v>
      </c>
      <c r="G12" s="40" t="s">
        <v>11</v>
      </c>
      <c r="H12" s="40" t="s">
        <v>11</v>
      </c>
      <c r="I12" s="40" t="s">
        <v>14</v>
      </c>
      <c r="J12" s="40" t="s">
        <v>11</v>
      </c>
      <c r="K12" s="40" t="s">
        <v>11</v>
      </c>
      <c r="L12" s="40" t="s">
        <v>11</v>
      </c>
      <c r="M12" s="40" t="s">
        <v>14</v>
      </c>
      <c r="N12" s="40" t="s">
        <v>11</v>
      </c>
      <c r="O12" s="41" t="s">
        <v>11</v>
      </c>
    </row>
    <row r="13" spans="1:19" ht="15.75" thickBot="1" x14ac:dyDescent="0.3">
      <c r="A13" s="1"/>
      <c r="B13" s="22"/>
    </row>
    <row r="14" spans="1:19" ht="15.75" thickBot="1" x14ac:dyDescent="0.3">
      <c r="A14" s="11" t="s">
        <v>25</v>
      </c>
      <c r="B14" s="30"/>
      <c r="E14" s="58" t="s">
        <v>39</v>
      </c>
      <c r="F14" s="59"/>
      <c r="G14" s="59"/>
      <c r="H14" s="59"/>
      <c r="I14" s="59"/>
      <c r="J14" s="59"/>
      <c r="K14" s="59"/>
      <c r="L14" s="59"/>
      <c r="M14" s="59"/>
      <c r="N14" s="59"/>
      <c r="O14" s="60"/>
      <c r="Q14" s="2" t="s">
        <v>0</v>
      </c>
      <c r="R14" s="3" t="s">
        <v>38</v>
      </c>
      <c r="S14" s="4" t="s">
        <v>39</v>
      </c>
    </row>
    <row r="15" spans="1:19" ht="15.75" thickBot="1" x14ac:dyDescent="0.3">
      <c r="E15" s="37" t="s">
        <v>0</v>
      </c>
      <c r="F15" s="43" t="s">
        <v>1</v>
      </c>
      <c r="G15" s="43" t="s">
        <v>2</v>
      </c>
      <c r="H15" s="43" t="s">
        <v>3</v>
      </c>
      <c r="I15" s="43" t="s">
        <v>4</v>
      </c>
      <c r="J15" s="43" t="s">
        <v>5</v>
      </c>
      <c r="K15" s="43" t="s">
        <v>6</v>
      </c>
      <c r="L15" s="43" t="s">
        <v>7</v>
      </c>
      <c r="M15" s="43" t="s">
        <v>8</v>
      </c>
      <c r="N15" s="43" t="s">
        <v>9</v>
      </c>
      <c r="O15" s="38" t="s">
        <v>10</v>
      </c>
      <c r="Q15" s="1" t="s">
        <v>1</v>
      </c>
      <c r="R15" t="str">
        <f>F12</f>
        <v>9 over 10</v>
      </c>
      <c r="S15" s="5" t="str">
        <f>F24</f>
        <v>9 over 10</v>
      </c>
    </row>
    <row r="16" spans="1:19" x14ac:dyDescent="0.25">
      <c r="A16" s="54" t="s">
        <v>32</v>
      </c>
      <c r="B16" s="55"/>
      <c r="E16" s="1">
        <v>19.600000000000001</v>
      </c>
      <c r="F16" s="7">
        <v>19000</v>
      </c>
      <c r="G16" s="6">
        <v>15450</v>
      </c>
      <c r="H16" s="6">
        <v>17304</v>
      </c>
      <c r="I16" s="6">
        <f>1900*12</f>
        <v>22800</v>
      </c>
      <c r="J16" s="6">
        <v>15450</v>
      </c>
      <c r="K16" s="6">
        <v>18025</v>
      </c>
      <c r="L16" s="7">
        <v>15450</v>
      </c>
      <c r="M16" s="10"/>
      <c r="N16" s="10"/>
      <c r="O16" s="8">
        <v>15450</v>
      </c>
      <c r="Q16" s="1" t="s">
        <v>2</v>
      </c>
      <c r="R16" t="str">
        <f>G12</f>
        <v>9 over 10</v>
      </c>
      <c r="S16" s="5" t="str">
        <f>G24</f>
        <v>9 over 10</v>
      </c>
    </row>
    <row r="17" spans="1:19" x14ac:dyDescent="0.25">
      <c r="A17" s="1" t="s">
        <v>26</v>
      </c>
      <c r="B17" s="31">
        <f>IF($B$5=E2,(INDEX(F4:O11,MATCH($B$7,E4:E11,0),MATCH($B$3,F3:O3,0),1)),IF($B$5=E14,(INDEX(F16:O23,MATCH($B$7,E16:E23,0),MATCH($B$3,F15:O15,0),1)),B10))</f>
        <v>0</v>
      </c>
      <c r="E17" s="1">
        <v>19</v>
      </c>
      <c r="F17" s="10"/>
      <c r="G17" s="10"/>
      <c r="H17" s="10"/>
      <c r="I17" s="10"/>
      <c r="J17" s="10"/>
      <c r="K17" s="10"/>
      <c r="L17" s="10"/>
      <c r="M17" s="10"/>
      <c r="N17" s="10"/>
      <c r="O17" s="25"/>
      <c r="Q17" s="1" t="s">
        <v>3</v>
      </c>
      <c r="R17" t="str">
        <f>H12</f>
        <v>9 over 10</v>
      </c>
      <c r="S17" s="5" t="str">
        <f>H24</f>
        <v>9 over 10</v>
      </c>
    </row>
    <row r="18" spans="1:19" x14ac:dyDescent="0.25">
      <c r="A18" s="1"/>
      <c r="B18" s="22"/>
      <c r="E18" s="1">
        <v>18</v>
      </c>
      <c r="F18" s="10"/>
      <c r="G18" s="10"/>
      <c r="H18" s="10"/>
      <c r="I18" s="10"/>
      <c r="J18" s="10"/>
      <c r="K18" s="10"/>
      <c r="L18" s="10"/>
      <c r="M18" s="10"/>
      <c r="N18" s="10"/>
      <c r="O18" s="25"/>
      <c r="Q18" s="1" t="s">
        <v>4</v>
      </c>
      <c r="R18" t="str">
        <f>I12</f>
        <v>12 over 12</v>
      </c>
      <c r="S18" s="5" t="str">
        <f>I24</f>
        <v>12 over 12</v>
      </c>
    </row>
    <row r="19" spans="1:19" x14ac:dyDescent="0.25">
      <c r="A19" s="1" t="s">
        <v>27</v>
      </c>
      <c r="B19" s="22">
        <f>IF(B3&lt;&gt;"",(INDEX(R15:S24,MATCH(B3,Q15:Q24,0),MATCH(B5,R14:S14,0),1)),B12)</f>
        <v>0</v>
      </c>
      <c r="C19" s="33"/>
      <c r="E19" s="1">
        <v>17</v>
      </c>
      <c r="F19" s="10"/>
      <c r="G19" s="10"/>
      <c r="H19" s="6">
        <v>15450</v>
      </c>
      <c r="I19" s="10"/>
      <c r="J19" s="10"/>
      <c r="K19" s="10"/>
      <c r="L19" s="10"/>
      <c r="M19" s="10"/>
      <c r="N19" s="10"/>
      <c r="O19" s="25"/>
      <c r="Q19" s="1" t="s">
        <v>5</v>
      </c>
      <c r="R19" t="str">
        <f>J12</f>
        <v>9 over 10</v>
      </c>
      <c r="S19" s="5" t="str">
        <f>J24</f>
        <v>9 over 10</v>
      </c>
    </row>
    <row r="20" spans="1:19" x14ac:dyDescent="0.25">
      <c r="A20" s="1"/>
      <c r="B20" s="22"/>
      <c r="C20" s="34"/>
      <c r="E20" s="1">
        <v>16</v>
      </c>
      <c r="F20" s="10"/>
      <c r="G20" s="10"/>
      <c r="H20" s="10"/>
      <c r="I20" s="10"/>
      <c r="J20" s="10"/>
      <c r="K20" s="10"/>
      <c r="L20" s="10"/>
      <c r="M20" s="6">
        <v>15450</v>
      </c>
      <c r="N20" s="10"/>
      <c r="O20" s="25"/>
      <c r="Q20" s="1" t="s">
        <v>6</v>
      </c>
      <c r="R20" t="str">
        <f>K12</f>
        <v>9 over 10</v>
      </c>
      <c r="S20" s="5" t="str">
        <f>K24</f>
        <v>9 over 10</v>
      </c>
    </row>
    <row r="21" spans="1:19" x14ac:dyDescent="0.25">
      <c r="A21" s="1" t="s">
        <v>47</v>
      </c>
      <c r="B21" s="31" t="str">
        <f>IF($B$19=$H$27,$B$17/9,(IF($B$19=$H$28,$B$17/10,(IF($B$19=$H$29,$B$17/10,(IF($B$19=$H$30,$B$17/12,"Select Term")))))))</f>
        <v>Select Term</v>
      </c>
      <c r="E21" s="1">
        <v>15</v>
      </c>
      <c r="F21" s="10"/>
      <c r="G21" s="10"/>
      <c r="H21" s="10"/>
      <c r="I21" s="10"/>
      <c r="J21" s="10"/>
      <c r="K21" s="10"/>
      <c r="L21" s="10"/>
      <c r="M21" s="10"/>
      <c r="N21" s="10"/>
      <c r="O21" s="25"/>
      <c r="Q21" s="1" t="s">
        <v>7</v>
      </c>
      <c r="R21" t="str">
        <f>L12</f>
        <v>9 over 10</v>
      </c>
      <c r="S21" s="5" t="str">
        <f>L24</f>
        <v>9 over 10</v>
      </c>
    </row>
    <row r="22" spans="1:19" x14ac:dyDescent="0.25">
      <c r="A22" s="1"/>
      <c r="B22" s="31"/>
      <c r="C22" s="34"/>
      <c r="E22" s="1">
        <v>14</v>
      </c>
      <c r="F22" s="10"/>
      <c r="G22" s="10"/>
      <c r="H22" s="10"/>
      <c r="I22" s="10"/>
      <c r="J22" s="10"/>
      <c r="K22" s="10"/>
      <c r="L22" s="10"/>
      <c r="M22" s="10"/>
      <c r="N22" s="10"/>
      <c r="O22" s="25"/>
      <c r="Q22" s="1" t="s">
        <v>8</v>
      </c>
      <c r="R22" t="str">
        <f>M12</f>
        <v>12 over 12</v>
      </c>
      <c r="S22" s="5" t="str">
        <f>M24</f>
        <v>9 over 10</v>
      </c>
    </row>
    <row r="23" spans="1:19" ht="15.75" thickBot="1" x14ac:dyDescent="0.3">
      <c r="A23" s="1" t="s">
        <v>48</v>
      </c>
      <c r="B23" s="31" t="str">
        <f>IF($B$19=$H$27,$B$17/9,(IF($B$19=$H$28,$B$17/9,(IF($B$19=$H$29,$B$17/10,(IF($B$19=$H$30,$B$17/12,"Select Term")))))))</f>
        <v>Select Term</v>
      </c>
      <c r="C23" s="34"/>
      <c r="E23" s="11">
        <v>13.3</v>
      </c>
      <c r="F23" s="17"/>
      <c r="G23" s="17"/>
      <c r="H23" s="17"/>
      <c r="I23" s="39">
        <f>15355.1</f>
        <v>15355.1</v>
      </c>
      <c r="J23" s="17"/>
      <c r="K23" s="18">
        <v>15450</v>
      </c>
      <c r="L23" s="17"/>
      <c r="M23" s="17"/>
      <c r="N23" s="17"/>
      <c r="O23" s="26"/>
      <c r="Q23" s="1" t="s">
        <v>9</v>
      </c>
      <c r="R23" t="str">
        <f>N12</f>
        <v>9 over 10</v>
      </c>
      <c r="S23" s="5">
        <f>N24</f>
        <v>0</v>
      </c>
    </row>
    <row r="24" spans="1:19" ht="15.75" thickBot="1" x14ac:dyDescent="0.3">
      <c r="A24" s="1"/>
      <c r="B24" s="22"/>
      <c r="E24" s="23"/>
      <c r="F24" s="40" t="s">
        <v>11</v>
      </c>
      <c r="G24" s="40" t="s">
        <v>11</v>
      </c>
      <c r="H24" s="40" t="s">
        <v>11</v>
      </c>
      <c r="I24" s="40" t="s">
        <v>14</v>
      </c>
      <c r="J24" s="40" t="s">
        <v>11</v>
      </c>
      <c r="K24" s="40" t="s">
        <v>11</v>
      </c>
      <c r="L24" s="40" t="s">
        <v>11</v>
      </c>
      <c r="M24" s="40" t="s">
        <v>11</v>
      </c>
      <c r="N24" s="42"/>
      <c r="O24" s="41" t="s">
        <v>11</v>
      </c>
      <c r="Q24" s="11" t="s">
        <v>10</v>
      </c>
      <c r="R24" s="28" t="str">
        <f>O12</f>
        <v>9 over 10</v>
      </c>
      <c r="S24" s="12" t="str">
        <f>O24</f>
        <v>9 over 10</v>
      </c>
    </row>
    <row r="25" spans="1:19" ht="15.75" thickBot="1" x14ac:dyDescent="0.3">
      <c r="A25" s="24" t="s">
        <v>49</v>
      </c>
      <c r="B25" s="31" t="e">
        <f>B27/(B7/40)/2080</f>
        <v>#VALUE!</v>
      </c>
      <c r="C25" s="35"/>
    </row>
    <row r="26" spans="1:19" ht="27" customHeight="1" x14ac:dyDescent="0.25">
      <c r="A26" s="1"/>
      <c r="B26" s="22"/>
      <c r="C26" s="35"/>
      <c r="E26" s="46" t="s">
        <v>46</v>
      </c>
      <c r="F26" s="47"/>
      <c r="H26" s="48" t="s">
        <v>15</v>
      </c>
      <c r="I26" s="49"/>
      <c r="J26" s="49"/>
      <c r="K26" s="49"/>
      <c r="L26" s="49"/>
      <c r="M26" s="49"/>
      <c r="N26" s="49"/>
      <c r="O26" s="50"/>
    </row>
    <row r="27" spans="1:19" ht="27" customHeight="1" x14ac:dyDescent="0.25">
      <c r="A27" s="1" t="s">
        <v>28</v>
      </c>
      <c r="B27" s="31" t="e">
        <f>B23*12</f>
        <v>#VALUE!</v>
      </c>
      <c r="C27" s="36"/>
      <c r="E27" s="13" t="s">
        <v>29</v>
      </c>
      <c r="F27" s="14">
        <v>15450</v>
      </c>
      <c r="H27" s="1" t="s">
        <v>12</v>
      </c>
      <c r="I27" s="51" t="s">
        <v>18</v>
      </c>
      <c r="J27" s="51"/>
      <c r="K27" s="51"/>
      <c r="L27" s="51"/>
      <c r="M27" s="51"/>
      <c r="N27" s="51"/>
      <c r="O27" s="51"/>
    </row>
    <row r="28" spans="1:19" ht="24.75" customHeight="1" x14ac:dyDescent="0.25">
      <c r="A28" s="1"/>
      <c r="B28" s="22"/>
      <c r="C28" s="34"/>
      <c r="E28" s="15" t="s">
        <v>30</v>
      </c>
      <c r="F28" s="16">
        <v>15450</v>
      </c>
      <c r="H28" s="1" t="s">
        <v>11</v>
      </c>
      <c r="I28" s="51" t="s">
        <v>16</v>
      </c>
      <c r="J28" s="51"/>
      <c r="K28" s="51"/>
      <c r="L28" s="51"/>
      <c r="M28" s="51"/>
      <c r="N28" s="51"/>
      <c r="O28" s="51"/>
    </row>
    <row r="29" spans="1:19" ht="24.75" customHeight="1" thickBot="1" x14ac:dyDescent="0.3">
      <c r="A29" s="1" t="s">
        <v>33</v>
      </c>
      <c r="B29" s="22" t="e">
        <f>IF(B21*10&gt;=F27,"12 AY Credits","None")</f>
        <v>#VALUE!</v>
      </c>
      <c r="C29" s="34"/>
      <c r="E29" s="20" t="s">
        <v>31</v>
      </c>
      <c r="F29" s="21">
        <v>18400</v>
      </c>
      <c r="H29" s="1" t="s">
        <v>13</v>
      </c>
      <c r="I29" s="51" t="s">
        <v>17</v>
      </c>
      <c r="J29" s="51"/>
      <c r="K29" s="51"/>
      <c r="L29" s="51"/>
      <c r="M29" s="51"/>
      <c r="N29" s="51"/>
      <c r="O29" s="51"/>
    </row>
    <row r="30" spans="1:19" ht="27" customHeight="1" thickBot="1" x14ac:dyDescent="0.3">
      <c r="A30" s="1"/>
      <c r="B30" s="22"/>
      <c r="H30" s="11" t="s">
        <v>14</v>
      </c>
      <c r="I30" s="44" t="s">
        <v>19</v>
      </c>
      <c r="J30" s="44"/>
      <c r="K30" s="44"/>
      <c r="L30" s="44"/>
      <c r="M30" s="44"/>
      <c r="N30" s="44"/>
      <c r="O30" s="45"/>
    </row>
    <row r="31" spans="1:19" ht="15.75" thickBot="1" x14ac:dyDescent="0.3">
      <c r="A31" s="11" t="s">
        <v>34</v>
      </c>
      <c r="B31" s="27" t="e">
        <f>IF(B21*10&gt;=F29,"12 Sum Credits",IF(B21*10&gt;=F28,"6 Sum Credits","None"))</f>
        <v>#VALUE!</v>
      </c>
    </row>
    <row r="32" spans="1:19" x14ac:dyDescent="0.25">
      <c r="E32" s="2" t="s">
        <v>40</v>
      </c>
      <c r="F32" s="3" t="s">
        <v>42</v>
      </c>
      <c r="G32" s="3"/>
      <c r="H32" s="3"/>
      <c r="I32" s="3"/>
      <c r="J32" s="3"/>
      <c r="K32" s="3"/>
      <c r="L32" s="3"/>
      <c r="M32" s="4"/>
    </row>
    <row r="33" spans="5:13" x14ac:dyDescent="0.25">
      <c r="E33" s="1"/>
      <c r="F33" t="s">
        <v>41</v>
      </c>
      <c r="M33" s="5"/>
    </row>
    <row r="34" spans="5:13" x14ac:dyDescent="0.25">
      <c r="E34" s="1"/>
      <c r="F34" t="s">
        <v>50</v>
      </c>
      <c r="M34" s="5"/>
    </row>
    <row r="35" spans="5:13" x14ac:dyDescent="0.25">
      <c r="E35" s="1"/>
      <c r="F35" t="s">
        <v>43</v>
      </c>
      <c r="M35" s="5"/>
    </row>
    <row r="36" spans="5:13" x14ac:dyDescent="0.25">
      <c r="E36" s="1"/>
      <c r="F36" t="s">
        <v>45</v>
      </c>
      <c r="M36" s="5"/>
    </row>
    <row r="37" spans="5:13" ht="15.75" thickBot="1" x14ac:dyDescent="0.3">
      <c r="E37" s="11"/>
      <c r="F37" s="28" t="s">
        <v>44</v>
      </c>
      <c r="G37" s="28"/>
      <c r="H37" s="28"/>
      <c r="I37" s="28"/>
      <c r="J37" s="28"/>
      <c r="K37" s="28"/>
      <c r="L37" s="28"/>
      <c r="M37" s="12"/>
    </row>
  </sheetData>
  <sheetProtection selectLockedCells="1"/>
  <mergeCells count="13">
    <mergeCell ref="Q2:R2"/>
    <mergeCell ref="A2:B2"/>
    <mergeCell ref="A9:B9"/>
    <mergeCell ref="A16:B16"/>
    <mergeCell ref="A8:B8"/>
    <mergeCell ref="E2:O2"/>
    <mergeCell ref="E14:O14"/>
    <mergeCell ref="I30:O30"/>
    <mergeCell ref="E26:F26"/>
    <mergeCell ref="H26:O26"/>
    <mergeCell ref="I27:O27"/>
    <mergeCell ref="I28:O28"/>
    <mergeCell ref="I29:O29"/>
  </mergeCells>
  <conditionalFormatting sqref="B3 B5 B7">
    <cfRule type="expression" dxfId="8" priority="3">
      <formula>$B$14&lt;&gt;""</formula>
    </cfRule>
    <cfRule type="expression" dxfId="7" priority="4">
      <formula>$B$12&lt;&gt;""</formula>
    </cfRule>
    <cfRule type="expression" dxfId="6" priority="5">
      <formula>$B$10&lt;&gt;""</formula>
    </cfRule>
  </conditionalFormatting>
  <conditionalFormatting sqref="B10 B12 B14">
    <cfRule type="expression" dxfId="5" priority="1">
      <formula>$B$7&lt;&gt;""</formula>
    </cfRule>
    <cfRule type="expression" dxfId="4" priority="2">
      <formula>$B$5&lt;&gt;""</formula>
    </cfRule>
    <cfRule type="expression" dxfId="3" priority="6">
      <formula>$B$3&lt;&gt;""</formula>
    </cfRule>
  </conditionalFormatting>
  <conditionalFormatting sqref="F4:O11 F16:O23">
    <cfRule type="cellIs" dxfId="2" priority="10" stopIfTrue="1" operator="greaterThanOrEqual">
      <formula>$F$29</formula>
    </cfRule>
    <cfRule type="cellIs" dxfId="1" priority="11" stopIfTrue="1" operator="greaterThanOrEqual">
      <formula>$F$28</formula>
    </cfRule>
    <cfRule type="cellIs" dxfId="0" priority="12" operator="greaterThanOrEqual">
      <formula>$F$27</formula>
    </cfRule>
  </conditionalFormatting>
  <dataValidations count="5">
    <dataValidation type="list" allowBlank="1" showInputMessage="1" showErrorMessage="1" sqref="B3" xr:uid="{00000000-0002-0000-0000-000000000000}">
      <formula1>$F$3:$O$3</formula1>
    </dataValidation>
    <dataValidation type="list" allowBlank="1" showInputMessage="1" showErrorMessage="1" sqref="B5" xr:uid="{00000000-0002-0000-0000-000001000000}">
      <formula1>"Doctoral, Masters"</formula1>
    </dataValidation>
    <dataValidation type="list" allowBlank="1" showInputMessage="1" showErrorMessage="1" sqref="B7" xr:uid="{00000000-0002-0000-0000-000002000000}">
      <formula1>$E$4:$E$11</formula1>
    </dataValidation>
    <dataValidation type="list" allowBlank="1" showInputMessage="1" showErrorMessage="1" sqref="B14" xr:uid="{00000000-0002-0000-0000-000003000000}">
      <formula1>$Q$4:$Q$11</formula1>
    </dataValidation>
    <dataValidation type="list" allowBlank="1" showInputMessage="1" showErrorMessage="1" sqref="F12:O12 B12 F24:O24" xr:uid="{00000000-0002-0000-0000-000004000000}">
      <formula1>$H$27:$H$30</formula1>
    </dataValidation>
  </dataValidations>
  <pageMargins left="0.7" right="0.7" top="0.75" bottom="0.75" header="0.3" footer="0.3"/>
  <pageSetup scale="69" orientation="landscape" r:id="rId1"/>
  <headerFooter>
    <oddFooter>&amp;RS. Goodrich 2/10/2021</oddFooter>
  </headerFooter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Grad Asst Info</vt:lpstr>
      <vt:lpstr>'Grad Asst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Goodrich</dc:creator>
  <cp:lastModifiedBy>Spencer Hall</cp:lastModifiedBy>
  <cp:lastPrinted>2021-02-10T22:33:51Z</cp:lastPrinted>
  <dcterms:created xsi:type="dcterms:W3CDTF">2020-11-12T19:53:40Z</dcterms:created>
  <dcterms:modified xsi:type="dcterms:W3CDTF">2025-04-10T16:38:42Z</dcterms:modified>
</cp:coreProperties>
</file>